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9\Downloads\"/>
    </mc:Choice>
  </mc:AlternateContent>
  <bookViews>
    <workbookView xWindow="0" yWindow="0" windowWidth="23040" windowHeight="9780"/>
  </bookViews>
  <sheets>
    <sheet name="ШТАТК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D22" i="2" l="1"/>
  <c r="L21" i="2"/>
  <c r="N21" i="2" s="1"/>
  <c r="L20" i="2"/>
  <c r="N20" i="2" s="1"/>
  <c r="L19" i="2"/>
  <c r="N19" i="2" s="1"/>
  <c r="L18" i="2"/>
  <c r="N18" i="2" s="1"/>
  <c r="N17" i="2"/>
  <c r="L16" i="2"/>
  <c r="N16" i="2" s="1"/>
  <c r="L15" i="2"/>
  <c r="N15" i="2" s="1"/>
  <c r="I14" i="2"/>
  <c r="L14" i="2" s="1"/>
  <c r="N14" i="2" s="1"/>
  <c r="L24" i="2" l="1"/>
  <c r="N22" i="2"/>
  <c r="F24" i="2" s="1"/>
  <c r="F26" i="2" s="1"/>
  <c r="D28" i="2" s="1"/>
  <c r="D30" i="2" l="1"/>
</calcChain>
</file>

<file path=xl/sharedStrings.xml><?xml version="1.0" encoding="utf-8"?>
<sst xmlns="http://schemas.openxmlformats.org/spreadsheetml/2006/main" count="39" uniqueCount="38">
  <si>
    <t>Розрахунок штатного розпису 2023 р</t>
  </si>
  <si>
    <t>Якушинецьке сільське комунально-експлуатаційне підприємство "Сількомсервіс" Якушинецької сільської ради</t>
  </si>
  <si>
    <t>№ п\п</t>
  </si>
  <si>
    <t xml:space="preserve">Посада </t>
  </si>
  <si>
    <t>Код класифікатора професій</t>
  </si>
  <si>
    <t>Кількість штатних одиниць</t>
  </si>
  <si>
    <t>Прожитковий мінімум для працездатних осіб з 01.01.2023р</t>
  </si>
  <si>
    <t>Мінімальна тарифна ставка за просту некваліфіковану працю(п. 3.1.2 гал.угоди) (%)</t>
  </si>
  <si>
    <t>Коефіцієнт зг.дод. 2 Галузевої угоди 1"Основні види робіт" (%)</t>
  </si>
  <si>
    <t>Коефіцієнт за професією\розрядом</t>
  </si>
  <si>
    <t>Оклад відповідно до галузевої угоди</t>
  </si>
  <si>
    <t>Розмір окладу відповідно до якого розраховуються посадові оклади інших працівників</t>
  </si>
  <si>
    <t>Коеф.професії  для визн.посадового окладу керівника(зг.додатку 1  постанови №859 та порядку заст.норм галуз.угоди  п.1.2 (%)</t>
  </si>
  <si>
    <t>Сума посадового окладу</t>
  </si>
  <si>
    <t>Інші доплати</t>
  </si>
  <si>
    <t>Розрахунок основної професії на підприємстві.</t>
  </si>
  <si>
    <t>Оператор очисних споруд</t>
  </si>
  <si>
    <t>16% за шкідливі умови праці   1319,03</t>
  </si>
  <si>
    <t>Директор</t>
  </si>
  <si>
    <t>1210.1</t>
  </si>
  <si>
    <t>Головний бухгалтер</t>
  </si>
  <si>
    <t>Майстер</t>
  </si>
  <si>
    <t>Слюсар ремонтник</t>
  </si>
  <si>
    <t>Разом</t>
  </si>
  <si>
    <t xml:space="preserve">Місячний Фонд з\п      </t>
  </si>
  <si>
    <t>=</t>
  </si>
  <si>
    <t xml:space="preserve">Річний Фонд з\п      </t>
  </si>
  <si>
    <t>ЄСВ:</t>
  </si>
  <si>
    <t>Разом з ЄСВ:</t>
  </si>
  <si>
    <t>Адмінка (річна) =</t>
  </si>
  <si>
    <t>ПОГОДЖЕНО</t>
  </si>
  <si>
    <t>Т.в.о. начальника відділу ЖКГБЗВ Якушинецької с/р</t>
  </si>
  <si>
    <t>Віктор ПРИСЯЖНЮК __________________</t>
  </si>
  <si>
    <t>Василь РОМАНЮК __________________</t>
  </si>
  <si>
    <t xml:space="preserve">        Сільський голова Якушинецької с/р</t>
  </si>
  <si>
    <t xml:space="preserve">                   ПОГОДЖЕНО</t>
  </si>
  <si>
    <t>Загальна сума окладів/ місяць</t>
  </si>
  <si>
    <t>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</si>
</sst>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 shrinkToFit="1"/>
    </xf>
    <xf numFmtId="0" fontId="3" fillId="9" borderId="1" xfId="0" applyFont="1" applyFill="1" applyBorder="1" applyAlignment="1">
      <alignment horizontal="center" vertical="center" wrapText="1" shrinkToFit="1"/>
    </xf>
    <xf numFmtId="0" fontId="3" fillId="10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2" fontId="3" fillId="11" borderId="1" xfId="0" applyNumberFormat="1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164" fontId="3" fillId="11" borderId="1" xfId="0" applyNumberFormat="1" applyFont="1" applyFill="1" applyBorder="1" applyAlignment="1">
      <alignment horizontal="center" vertical="center" wrapText="1" shrinkToFit="1"/>
    </xf>
    <xf numFmtId="2" fontId="3" fillId="6" borderId="1" xfId="0" applyNumberFormat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left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left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9" fontId="3" fillId="2" borderId="18" xfId="0" applyNumberFormat="1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 shrinkToFit="1"/>
    </xf>
    <xf numFmtId="0" fontId="3" fillId="7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 shrinkToFit="1"/>
    </xf>
    <xf numFmtId="2" fontId="3" fillId="6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 shrinkToFit="1"/>
    </xf>
    <xf numFmtId="0" fontId="3" fillId="8" borderId="23" xfId="0" applyFont="1" applyFill="1" applyBorder="1" applyAlignment="1">
      <alignment horizontal="left" vertical="center" wrapText="1" shrinkToFit="1"/>
    </xf>
    <xf numFmtId="0" fontId="3" fillId="9" borderId="23" xfId="0" applyFont="1" applyFill="1" applyBorder="1" applyAlignment="1">
      <alignment horizontal="center" vertical="center" wrapText="1" shrinkToFit="1"/>
    </xf>
    <xf numFmtId="0" fontId="3" fillId="10" borderId="23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6" borderId="23" xfId="0" applyFont="1" applyFill="1" applyBorder="1" applyAlignment="1">
      <alignment horizontal="center" vertical="center" wrapText="1" shrinkToFit="1"/>
    </xf>
    <xf numFmtId="0" fontId="3" fillId="11" borderId="23" xfId="0" applyFont="1" applyFill="1" applyBorder="1" applyAlignment="1">
      <alignment horizontal="center" vertical="center" wrapText="1" shrinkToFit="1"/>
    </xf>
    <xf numFmtId="2" fontId="3" fillId="6" borderId="23" xfId="0" applyNumberFormat="1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/>
    </xf>
    <xf numFmtId="2" fontId="3" fillId="6" borderId="24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0" xfId="0" applyFont="1"/>
    <xf numFmtId="0" fontId="5" fillId="1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7" borderId="2" xfId="0" applyFont="1" applyFill="1" applyBorder="1" applyAlignment="1">
      <alignment horizontal="center" vertical="center" wrapText="1" shrinkToFit="1"/>
    </xf>
    <xf numFmtId="0" fontId="5" fillId="7" borderId="3" xfId="0" applyFont="1" applyFill="1" applyBorder="1" applyAlignment="1">
      <alignment horizontal="center" vertical="center" wrapText="1" shrinkToFit="1"/>
    </xf>
    <xf numFmtId="0" fontId="5" fillId="7" borderId="4" xfId="0" applyFont="1" applyFill="1" applyBorder="1" applyAlignment="1">
      <alignment horizontal="center" vertical="center" wrapText="1" shrinkToFit="1"/>
    </xf>
    <xf numFmtId="2" fontId="5" fillId="4" borderId="0" xfId="0" applyNumberFormat="1" applyFont="1" applyFill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7" fillId="12" borderId="11" xfId="0" applyNumberFormat="1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1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12" zoomScale="70" zoomScaleNormal="70" workbookViewId="0">
      <selection activeCell="B20" sqref="B20"/>
    </sheetView>
  </sheetViews>
  <sheetFormatPr defaultRowHeight="14.4" x14ac:dyDescent="0.3"/>
  <cols>
    <col min="2" max="2" width="19.6640625" customWidth="1"/>
    <col min="3" max="3" width="14.33203125" customWidth="1"/>
    <col min="4" max="4" width="11.33203125" customWidth="1"/>
    <col min="5" max="5" width="14.33203125" customWidth="1"/>
    <col min="6" max="6" width="15.88671875" customWidth="1"/>
    <col min="7" max="7" width="13.6640625" customWidth="1"/>
    <col min="8" max="8" width="12.5546875" customWidth="1"/>
    <col min="9" max="9" width="13.44140625" customWidth="1"/>
    <col min="10" max="10" width="15.44140625" customWidth="1"/>
    <col min="11" max="11" width="21.33203125" customWidth="1"/>
    <col min="12" max="12" width="15.6640625" customWidth="1"/>
    <col min="14" max="14" width="14.33203125" customWidth="1"/>
  </cols>
  <sheetData>
    <row r="1" spans="1:14" ht="18" x14ac:dyDescent="0.35">
      <c r="A1" s="63" t="s">
        <v>30</v>
      </c>
      <c r="B1" s="63"/>
      <c r="C1" s="63"/>
      <c r="D1" s="63"/>
      <c r="E1" s="61"/>
      <c r="F1" s="61"/>
      <c r="G1" s="61"/>
      <c r="H1" s="61"/>
      <c r="I1" s="61"/>
      <c r="J1" s="61"/>
      <c r="K1" s="63" t="s">
        <v>35</v>
      </c>
      <c r="L1" s="63"/>
      <c r="M1" s="63"/>
      <c r="N1" s="63"/>
    </row>
    <row r="2" spans="1:14" ht="18" customHeight="1" x14ac:dyDescent="0.35">
      <c r="A2" s="66" t="s">
        <v>31</v>
      </c>
      <c r="B2" s="66"/>
      <c r="C2" s="66"/>
      <c r="D2" s="66"/>
      <c r="E2" s="61"/>
      <c r="F2" s="61"/>
      <c r="G2" s="61"/>
      <c r="H2" s="61"/>
      <c r="I2" s="61"/>
      <c r="J2" s="61"/>
      <c r="K2" s="65" t="s">
        <v>34</v>
      </c>
      <c r="L2" s="65"/>
      <c r="M2" s="65"/>
      <c r="N2" s="65"/>
    </row>
    <row r="3" spans="1:14" ht="18" x14ac:dyDescent="0.35">
      <c r="A3" s="66"/>
      <c r="B3" s="66"/>
      <c r="C3" s="66"/>
      <c r="D3" s="66"/>
      <c r="E3" s="61"/>
      <c r="F3" s="61"/>
      <c r="G3" s="61"/>
      <c r="H3" s="61"/>
      <c r="I3" s="61"/>
      <c r="J3" s="61"/>
      <c r="K3" s="65"/>
      <c r="L3" s="65"/>
      <c r="M3" s="65"/>
      <c r="N3" s="65"/>
    </row>
    <row r="4" spans="1:14" ht="18" x14ac:dyDescent="0.3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8" x14ac:dyDescent="0.35">
      <c r="A5" s="67" t="s">
        <v>32</v>
      </c>
      <c r="B5" s="67"/>
      <c r="C5" s="67"/>
      <c r="D5" s="67"/>
      <c r="E5" s="61"/>
      <c r="F5" s="61"/>
      <c r="G5" s="61"/>
      <c r="H5" s="61"/>
      <c r="I5" s="61"/>
      <c r="J5" s="61"/>
      <c r="K5" s="64" t="s">
        <v>33</v>
      </c>
      <c r="L5" s="64"/>
      <c r="M5" s="64"/>
      <c r="N5" s="64"/>
    </row>
    <row r="6" spans="1:14" ht="18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8.600000000000001" thickBot="1" x14ac:dyDescent="0.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x14ac:dyDescent="0.3">
      <c r="A8" s="76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1:14" x14ac:dyDescent="0.3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/>
    </row>
    <row r="10" spans="1:14" ht="16.8" thickBot="1" x14ac:dyDescent="0.35">
      <c r="A10" s="82" t="s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</row>
    <row r="11" spans="1:14" ht="16.2" thickBot="1" x14ac:dyDescent="0.35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5"/>
    </row>
    <row r="12" spans="1:14" ht="124.8" x14ac:dyDescent="0.3">
      <c r="A12" s="36" t="s">
        <v>2</v>
      </c>
      <c r="B12" s="37" t="s">
        <v>3</v>
      </c>
      <c r="C12" s="38" t="s">
        <v>4</v>
      </c>
      <c r="D12" s="38" t="s">
        <v>5</v>
      </c>
      <c r="E12" s="38" t="s">
        <v>6</v>
      </c>
      <c r="F12" s="39" t="s">
        <v>7</v>
      </c>
      <c r="G12" s="38" t="s">
        <v>8</v>
      </c>
      <c r="H12" s="38" t="s">
        <v>9</v>
      </c>
      <c r="I12" s="38" t="s">
        <v>10</v>
      </c>
      <c r="J12" s="38" t="s">
        <v>11</v>
      </c>
      <c r="K12" s="38" t="s">
        <v>12</v>
      </c>
      <c r="L12" s="38" t="s">
        <v>13</v>
      </c>
      <c r="M12" s="40" t="s">
        <v>14</v>
      </c>
      <c r="N12" s="41" t="s">
        <v>36</v>
      </c>
    </row>
    <row r="13" spans="1:14" ht="15.6" x14ac:dyDescent="0.3">
      <c r="A13" s="42"/>
      <c r="B13" s="68" t="s">
        <v>15</v>
      </c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6"/>
      <c r="N13" s="43"/>
    </row>
    <row r="14" spans="1:14" ht="78" x14ac:dyDescent="0.3">
      <c r="A14" s="44">
        <v>1</v>
      </c>
      <c r="B14" s="7" t="s">
        <v>16</v>
      </c>
      <c r="C14" s="8">
        <v>8163</v>
      </c>
      <c r="D14" s="9">
        <v>1</v>
      </c>
      <c r="E14" s="10">
        <v>2379</v>
      </c>
      <c r="F14" s="11">
        <v>1.8</v>
      </c>
      <c r="G14" s="11">
        <v>1.58</v>
      </c>
      <c r="H14" s="12">
        <v>1.08</v>
      </c>
      <c r="I14" s="14">
        <f>E14*1.8*1.58*1.08</f>
        <v>7307.1460800000004</v>
      </c>
      <c r="J14" s="4"/>
      <c r="K14" s="4"/>
      <c r="L14" s="14">
        <f>I14*D14</f>
        <v>7307.1460800000004</v>
      </c>
      <c r="M14" s="16" t="s">
        <v>17</v>
      </c>
      <c r="N14" s="45">
        <f>L14+(L14/100*16)</f>
        <v>8476.2894527999997</v>
      </c>
    </row>
    <row r="15" spans="1:14" ht="15.6" x14ac:dyDescent="0.3">
      <c r="A15" s="44">
        <v>2</v>
      </c>
      <c r="B15" s="7" t="s">
        <v>18</v>
      </c>
      <c r="C15" s="8" t="s">
        <v>19</v>
      </c>
      <c r="D15" s="9">
        <v>1</v>
      </c>
      <c r="E15" s="4"/>
      <c r="F15" s="4"/>
      <c r="G15" s="4"/>
      <c r="H15" s="4"/>
      <c r="I15" s="4"/>
      <c r="J15" s="15">
        <v>7307.15</v>
      </c>
      <c r="K15" s="13">
        <v>2.2999999999999998</v>
      </c>
      <c r="L15" s="14">
        <f>J15*D15*K15</f>
        <v>16806.444999999996</v>
      </c>
      <c r="M15" s="5"/>
      <c r="N15" s="45">
        <f t="shared" ref="N15:N20" si="0">L15</f>
        <v>16806.444999999996</v>
      </c>
    </row>
    <row r="16" spans="1:14" ht="31.2" x14ac:dyDescent="0.3">
      <c r="A16" s="44">
        <v>3</v>
      </c>
      <c r="B16" s="7" t="s">
        <v>20</v>
      </c>
      <c r="C16" s="8">
        <v>1231</v>
      </c>
      <c r="D16" s="9">
        <v>1</v>
      </c>
      <c r="E16" s="4"/>
      <c r="F16" s="4"/>
      <c r="G16" s="4"/>
      <c r="H16" s="4"/>
      <c r="I16" s="4"/>
      <c r="J16" s="15">
        <v>7307.15</v>
      </c>
      <c r="K16" s="12">
        <v>2.02</v>
      </c>
      <c r="L16" s="14">
        <f t="shared" ref="L16:L21" si="1">J16*D16*K16</f>
        <v>14760.442999999999</v>
      </c>
      <c r="M16" s="5"/>
      <c r="N16" s="45">
        <f t="shared" si="0"/>
        <v>14760.442999999999</v>
      </c>
    </row>
    <row r="17" spans="1:14" ht="15.6" x14ac:dyDescent="0.3">
      <c r="A17" s="44">
        <v>4</v>
      </c>
      <c r="B17" s="7" t="s">
        <v>37</v>
      </c>
      <c r="C17" s="8">
        <v>2411.1999999999998</v>
      </c>
      <c r="D17" s="9">
        <v>1</v>
      </c>
      <c r="E17" s="4"/>
      <c r="F17" s="4"/>
      <c r="G17" s="4"/>
      <c r="H17" s="4"/>
      <c r="I17" s="4"/>
      <c r="J17" s="15">
        <v>7307.15</v>
      </c>
      <c r="K17" s="12">
        <v>1.8</v>
      </c>
      <c r="L17" s="14">
        <f t="shared" si="1"/>
        <v>13152.869999999999</v>
      </c>
      <c r="M17" s="5"/>
      <c r="N17" s="45">
        <f t="shared" si="0"/>
        <v>13152.869999999999</v>
      </c>
    </row>
    <row r="18" spans="1:14" ht="15.6" x14ac:dyDescent="0.3">
      <c r="A18" s="44">
        <v>5</v>
      </c>
      <c r="B18" s="7"/>
      <c r="C18" s="8">
        <v>3433</v>
      </c>
      <c r="D18" s="9"/>
      <c r="E18" s="4"/>
      <c r="F18" s="4"/>
      <c r="G18" s="4"/>
      <c r="H18" s="4"/>
      <c r="I18" s="4"/>
      <c r="J18" s="15"/>
      <c r="K18" s="12">
        <v>1.7</v>
      </c>
      <c r="L18" s="14">
        <f t="shared" si="1"/>
        <v>0</v>
      </c>
      <c r="M18" s="5"/>
      <c r="N18" s="45">
        <f t="shared" si="0"/>
        <v>0</v>
      </c>
    </row>
    <row r="19" spans="1:14" ht="15.6" x14ac:dyDescent="0.3">
      <c r="A19" s="44">
        <v>6</v>
      </c>
      <c r="B19" s="7" t="s">
        <v>21</v>
      </c>
      <c r="C19" s="8">
        <v>1222.2</v>
      </c>
      <c r="D19" s="9">
        <v>0.5</v>
      </c>
      <c r="E19" s="4"/>
      <c r="F19" s="4"/>
      <c r="G19" s="4"/>
      <c r="H19" s="4"/>
      <c r="I19" s="4"/>
      <c r="J19" s="15">
        <v>7307.15</v>
      </c>
      <c r="K19" s="11">
        <v>1.9</v>
      </c>
      <c r="L19" s="14">
        <f t="shared" si="1"/>
        <v>6941.7924999999996</v>
      </c>
      <c r="M19" s="5"/>
      <c r="N19" s="45">
        <f t="shared" si="0"/>
        <v>6941.7924999999996</v>
      </c>
    </row>
    <row r="20" spans="1:14" ht="15.6" x14ac:dyDescent="0.3">
      <c r="A20" s="44">
        <v>8</v>
      </c>
      <c r="B20" s="7" t="s">
        <v>22</v>
      </c>
      <c r="C20" s="8">
        <v>7233</v>
      </c>
      <c r="D20" s="9">
        <v>0.5</v>
      </c>
      <c r="E20" s="4"/>
      <c r="F20" s="4"/>
      <c r="G20" s="4"/>
      <c r="H20" s="4"/>
      <c r="I20" s="4"/>
      <c r="J20" s="15">
        <v>7307.15</v>
      </c>
      <c r="K20" s="12">
        <v>1.29</v>
      </c>
      <c r="L20" s="14">
        <f t="shared" si="1"/>
        <v>4713.11175</v>
      </c>
      <c r="M20" s="5"/>
      <c r="N20" s="45">
        <f t="shared" si="0"/>
        <v>4713.11175</v>
      </c>
    </row>
    <row r="21" spans="1:14" ht="16.2" thickBot="1" x14ac:dyDescent="0.35">
      <c r="A21" s="46">
        <v>9</v>
      </c>
      <c r="B21" s="47"/>
      <c r="C21" s="48">
        <v>7136</v>
      </c>
      <c r="D21" s="49"/>
      <c r="E21" s="50"/>
      <c r="F21" s="50"/>
      <c r="G21" s="50"/>
      <c r="H21" s="50"/>
      <c r="I21" s="50"/>
      <c r="J21" s="51"/>
      <c r="K21" s="52">
        <v>1.095</v>
      </c>
      <c r="L21" s="53">
        <f t="shared" si="1"/>
        <v>0</v>
      </c>
      <c r="M21" s="54"/>
      <c r="N21" s="55">
        <f>L21</f>
        <v>0</v>
      </c>
    </row>
    <row r="22" spans="1:14" ht="16.2" thickBot="1" x14ac:dyDescent="0.35">
      <c r="A22" s="25"/>
      <c r="B22" s="26" t="s">
        <v>23</v>
      </c>
      <c r="C22" s="27"/>
      <c r="D22" s="27">
        <f>D14+D15+D16+D17+D18+D19+D20+D21</f>
        <v>5</v>
      </c>
      <c r="E22" s="27"/>
      <c r="F22" s="27"/>
      <c r="G22" s="27"/>
      <c r="H22" s="27"/>
      <c r="I22" s="30"/>
      <c r="J22" s="25"/>
      <c r="K22" s="27"/>
      <c r="L22" s="27"/>
      <c r="M22" s="28"/>
      <c r="N22" s="29">
        <f>N14+N15+N16+N17+N18+N19+N20+N21</f>
        <v>64850.951702799983</v>
      </c>
    </row>
    <row r="23" spans="1:14" ht="15.6" x14ac:dyDescent="0.3">
      <c r="A23" s="1"/>
      <c r="B23" s="3"/>
      <c r="C23" s="23"/>
      <c r="D23" s="1"/>
      <c r="E23" s="1"/>
      <c r="F23" s="24"/>
      <c r="G23" s="1"/>
      <c r="H23" s="1"/>
      <c r="I23" s="1"/>
      <c r="J23" s="1"/>
      <c r="K23" s="17"/>
      <c r="L23" s="18"/>
      <c r="M23" s="2"/>
      <c r="N23" s="2"/>
    </row>
    <row r="24" spans="1:14" ht="31.8" thickBot="1" x14ac:dyDescent="0.35">
      <c r="A24" s="1"/>
      <c r="B24" s="3"/>
      <c r="C24" s="57"/>
      <c r="D24" s="58" t="s">
        <v>24</v>
      </c>
      <c r="E24" s="59" t="s">
        <v>25</v>
      </c>
      <c r="F24" s="21">
        <f>N22</f>
        <v>64850.951702799983</v>
      </c>
      <c r="G24" s="1"/>
      <c r="H24" s="1"/>
      <c r="I24" s="1"/>
      <c r="J24" s="1"/>
      <c r="K24" s="31" t="s">
        <v>29</v>
      </c>
      <c r="L24" s="56">
        <f>(L15+L16+L17+L18+L19)*12</f>
        <v>619938.60599999991</v>
      </c>
      <c r="M24" s="2"/>
      <c r="N24" s="2"/>
    </row>
    <row r="25" spans="1:14" ht="15.6" x14ac:dyDescent="0.3">
      <c r="A25" s="1"/>
      <c r="B25" s="3"/>
      <c r="C25" s="19"/>
      <c r="D25" s="20"/>
      <c r="E25" s="20"/>
      <c r="F25" s="22"/>
      <c r="G25" s="1"/>
      <c r="H25" s="1"/>
      <c r="I25" s="1"/>
      <c r="J25" s="1"/>
      <c r="K25" s="1"/>
      <c r="L25" s="1"/>
      <c r="M25" s="2"/>
      <c r="N25" s="2"/>
    </row>
    <row r="26" spans="1:14" ht="31.2" x14ac:dyDescent="0.3">
      <c r="A26" s="1"/>
      <c r="B26" s="3"/>
      <c r="C26" s="57"/>
      <c r="D26" s="58" t="s">
        <v>26</v>
      </c>
      <c r="E26" s="59" t="s">
        <v>25</v>
      </c>
      <c r="F26" s="21">
        <f>F24*12</f>
        <v>778211.42043359973</v>
      </c>
      <c r="G26" s="1"/>
      <c r="H26" s="1"/>
      <c r="I26" s="1"/>
      <c r="J26" s="1"/>
      <c r="K26" s="1"/>
      <c r="L26" s="1"/>
      <c r="M26" s="2"/>
      <c r="N26" s="2"/>
    </row>
    <row r="27" spans="1:14" ht="15.6" x14ac:dyDescent="0.3">
      <c r="A27" s="1"/>
      <c r="B27" s="3"/>
      <c r="C27" s="19"/>
      <c r="D27" s="20"/>
      <c r="E27" s="20"/>
      <c r="F27" s="22"/>
      <c r="G27" s="1"/>
      <c r="H27" s="1"/>
      <c r="I27" s="1"/>
      <c r="J27" s="1"/>
      <c r="K27" s="1"/>
      <c r="L27" s="1"/>
      <c r="M27" s="2"/>
      <c r="N27" s="2"/>
    </row>
    <row r="28" spans="1:14" ht="15.6" x14ac:dyDescent="0.3">
      <c r="A28" s="1"/>
      <c r="B28" s="3"/>
      <c r="C28" s="60" t="s">
        <v>27</v>
      </c>
      <c r="D28" s="71">
        <f>F26/100*22</f>
        <v>171206.51249539194</v>
      </c>
      <c r="E28" s="71"/>
      <c r="F28" s="72"/>
      <c r="G28" s="1"/>
      <c r="H28" s="1"/>
      <c r="I28" s="1"/>
      <c r="J28" s="1"/>
      <c r="K28" s="1"/>
      <c r="L28" s="1"/>
      <c r="M28" s="2"/>
      <c r="N28" s="2"/>
    </row>
    <row r="29" spans="1:14" ht="15.6" x14ac:dyDescent="0.3">
      <c r="A29" s="1"/>
      <c r="B29" s="3"/>
      <c r="C29" s="19"/>
      <c r="D29" s="20"/>
      <c r="E29" s="20"/>
      <c r="F29" s="22"/>
      <c r="G29" s="1"/>
      <c r="H29" s="1"/>
      <c r="I29" s="1"/>
      <c r="J29" s="1"/>
      <c r="K29" s="1"/>
      <c r="L29" s="1"/>
      <c r="M29" s="2"/>
      <c r="N29" s="2"/>
    </row>
    <row r="30" spans="1:14" ht="16.2" thickBot="1" x14ac:dyDescent="0.35">
      <c r="A30" s="1"/>
      <c r="B30" s="3"/>
      <c r="C30" s="62" t="s">
        <v>28</v>
      </c>
      <c r="D30" s="73">
        <f>F26+D28</f>
        <v>949417.93292899174</v>
      </c>
      <c r="E30" s="74"/>
      <c r="F30" s="75"/>
      <c r="G30" s="1"/>
      <c r="H30" s="1"/>
      <c r="I30" s="1"/>
      <c r="J30" s="1"/>
      <c r="K30" s="1"/>
      <c r="L30" s="1"/>
      <c r="M30" s="2"/>
      <c r="N30" s="2"/>
    </row>
  </sheetData>
  <mergeCells count="11">
    <mergeCell ref="B13:L13"/>
    <mergeCell ref="D28:F28"/>
    <mergeCell ref="D30:F30"/>
    <mergeCell ref="A8:N9"/>
    <mergeCell ref="A10:N10"/>
    <mergeCell ref="K5:N5"/>
    <mergeCell ref="K2:N3"/>
    <mergeCell ref="K1:N1"/>
    <mergeCell ref="A1:D1"/>
    <mergeCell ref="A2:D3"/>
    <mergeCell ref="A5:D5"/>
  </mergeCells>
  <pageMargins left="0.7" right="0.7" top="0.75" bottom="0.75" header="0.3" footer="0.3"/>
  <pageSetup paperSize="9" scale="6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comp9</cp:lastModifiedBy>
  <cp:lastPrinted>2022-12-12T13:19:18Z</cp:lastPrinted>
  <dcterms:created xsi:type="dcterms:W3CDTF">2022-10-07T05:48:47Z</dcterms:created>
  <dcterms:modified xsi:type="dcterms:W3CDTF">2022-12-20T07:47:58Z</dcterms:modified>
</cp:coreProperties>
</file>